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Tech Pictures\Steering Pump - TC Grand Cherokee Hydro Fan\Power Steering -Excel Sheets\"/>
    </mc:Choice>
  </mc:AlternateContent>
  <xr:revisionPtr revIDLastSave="0" documentId="13_ncr:1_{EB23A386-1C61-47A7-BE83-E2E192AC592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1" l="1"/>
  <c r="I14" i="1"/>
  <c r="C17" i="1" l="1"/>
  <c r="C18" i="1" s="1"/>
  <c r="I17" i="1" l="1"/>
  <c r="I18" i="1" s="1"/>
  <c r="I13" i="1" l="1"/>
  <c r="I12" i="1"/>
  <c r="B11" i="1" l="1"/>
  <c r="C21" i="1"/>
  <c r="D21" i="1"/>
  <c r="E21" i="1"/>
  <c r="F21" i="1"/>
  <c r="G21" i="1"/>
  <c r="H21" i="1"/>
  <c r="I21" i="1"/>
  <c r="B21" i="1"/>
  <c r="I19" i="1"/>
  <c r="C19" i="1"/>
  <c r="D17" i="1"/>
  <c r="E17" i="1"/>
  <c r="F17" i="1"/>
  <c r="G17" i="1"/>
  <c r="H17" i="1"/>
  <c r="B17" i="1"/>
  <c r="B18" i="1" l="1"/>
  <c r="B26" i="1" s="1"/>
  <c r="H18" i="1"/>
  <c r="H26" i="1" s="1"/>
  <c r="G18" i="1"/>
  <c r="G19" i="1" s="1"/>
  <c r="G30" i="1" s="1"/>
  <c r="F18" i="1"/>
  <c r="F19" i="1" s="1"/>
  <c r="F30" i="1" s="1"/>
  <c r="E19" i="1"/>
  <c r="E30" i="1" s="1"/>
  <c r="D18" i="1"/>
  <c r="D26" i="1" s="1"/>
  <c r="E22" i="1"/>
  <c r="E23" i="1" s="1"/>
  <c r="E31" i="1" s="1"/>
  <c r="G22" i="1"/>
  <c r="G23" i="1" s="1"/>
  <c r="G31" i="1" s="1"/>
  <c r="D22" i="1"/>
  <c r="D27" i="1" s="1"/>
  <c r="C22" i="1"/>
  <c r="C27" i="1" s="1"/>
  <c r="F22" i="1"/>
  <c r="F23" i="1" s="1"/>
  <c r="F31" i="1" s="1"/>
  <c r="B22" i="1"/>
  <c r="B27" i="1" s="1"/>
  <c r="I22" i="1"/>
  <c r="I23" i="1" s="1"/>
  <c r="I31" i="1" s="1"/>
  <c r="H22" i="1"/>
  <c r="H27" i="1" s="1"/>
  <c r="I30" i="1"/>
  <c r="C26" i="1"/>
  <c r="C30" i="1"/>
  <c r="I26" i="1"/>
  <c r="F26" i="1" l="1"/>
  <c r="D23" i="1"/>
  <c r="D31" i="1" s="1"/>
  <c r="B19" i="1"/>
  <c r="B30" i="1" s="1"/>
  <c r="H19" i="1"/>
  <c r="H30" i="1" s="1"/>
  <c r="G26" i="1"/>
  <c r="F27" i="1"/>
  <c r="E26" i="1"/>
  <c r="D19" i="1"/>
  <c r="D30" i="1" s="1"/>
  <c r="E27" i="1"/>
  <c r="G27" i="1"/>
  <c r="I27" i="1"/>
  <c r="H23" i="1"/>
  <c r="H31" i="1" s="1"/>
  <c r="B23" i="1"/>
  <c r="B31" i="1" s="1"/>
  <c r="C23" i="1"/>
  <c r="C3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A9" authorId="0" shapeId="0" xr:uid="{C1FECA30-65A6-4DAB-956E-8DEFB35562ED}">
      <text>
        <r>
          <rPr>
            <b/>
            <sz val="9"/>
            <color indexed="81"/>
            <rFont val="Tahoma"/>
            <family val="2"/>
          </rPr>
          <t xml:space="preserve">Amount of fluid displaced by one revolution of the pump
</t>
        </r>
      </text>
    </comment>
    <comment ref="A11" authorId="0" shapeId="0" xr:uid="{975BE9D7-76E6-445B-A826-E384DE6B76BA}">
      <text>
        <r>
          <rPr>
            <b/>
            <sz val="9"/>
            <color indexed="81"/>
            <rFont val="Tahoma"/>
            <family val="2"/>
          </rPr>
          <t xml:space="preserve">Volume used by steering box (and assist ram) to steer from lock to lock
</t>
        </r>
      </text>
    </comment>
    <comment ref="A12" authorId="0" shapeId="0" xr:uid="{AF3CAF34-923A-4C41-94FC-C619AA4DDF59}">
      <text>
        <r>
          <rPr>
            <b/>
            <sz val="9"/>
            <color indexed="81"/>
            <rFont val="Tahoma"/>
            <family val="2"/>
          </rPr>
          <t xml:space="preserve">The point at which the flow control valve opens
</t>
        </r>
      </text>
    </comment>
    <comment ref="A13" authorId="0" shapeId="0" xr:uid="{72F62F34-BAA2-4E1D-818D-65BEA6081F40}">
      <text>
        <r>
          <rPr>
            <b/>
            <sz val="9"/>
            <color indexed="81"/>
            <rFont val="Tahoma"/>
            <family val="2"/>
          </rPr>
          <t xml:space="preserve">Advanced use: Only modify if familiar
</t>
        </r>
      </text>
    </comment>
  </commentList>
</comments>
</file>

<file path=xl/sharedStrings.xml><?xml version="1.0" encoding="utf-8"?>
<sst xmlns="http://schemas.openxmlformats.org/spreadsheetml/2006/main" count="57" uniqueCount="44">
  <si>
    <t>Power Steering Pump Displacement Chart</t>
  </si>
  <si>
    <t>Pump Displacement per Rev.</t>
  </si>
  <si>
    <t>Units: Inches/Gallons</t>
  </si>
  <si>
    <t>inches</t>
  </si>
  <si>
    <t>cu/in</t>
  </si>
  <si>
    <t>Engine RPM</t>
  </si>
  <si>
    <t>PS Pulley Diameter #1</t>
  </si>
  <si>
    <t>PS Pulley Diameter #2</t>
  </si>
  <si>
    <t>Pump RPM (Pulley #1)</t>
  </si>
  <si>
    <t>Pump RPM (Pulley #2)</t>
  </si>
  <si>
    <t>Crank Pulley Diameter</t>
  </si>
  <si>
    <t>Steering System Volume</t>
  </si>
  <si>
    <t>Pulley #1</t>
  </si>
  <si>
    <t>Pulley #2</t>
  </si>
  <si>
    <t>Lock to Lock time (Measured in seconds, assuming no flow regulation)</t>
  </si>
  <si>
    <t>AgitatedPancake</t>
  </si>
  <si>
    <t>GPM</t>
  </si>
  <si>
    <t>Flow Control Regulation</t>
  </si>
  <si>
    <r>
      <t xml:space="preserve">Lock to Lock time (Measured in seconds, </t>
    </r>
    <r>
      <rPr>
        <b/>
        <i/>
        <sz val="11"/>
        <color rgb="FFFF0000"/>
        <rFont val="Calibri"/>
        <family val="2"/>
        <scheme val="minor"/>
      </rPr>
      <t>With flow regulation</t>
    </r>
    <r>
      <rPr>
        <b/>
        <i/>
        <sz val="11"/>
        <color theme="1"/>
        <rFont val="Calibri"/>
        <family val="2"/>
        <scheme val="minor"/>
      </rPr>
      <t>)</t>
    </r>
  </si>
  <si>
    <t>Green Cells are Variables</t>
  </si>
  <si>
    <t>Pump Flow (GPM, Unregulated)</t>
  </si>
  <si>
    <t>Pump Flow (GPM, Regulated)</t>
  </si>
  <si>
    <t>Pump Flow (GPM, Unregualted)</t>
  </si>
  <si>
    <t>Steering Box</t>
  </si>
  <si>
    <t>Steering Ram</t>
  </si>
  <si>
    <t>Bore</t>
  </si>
  <si>
    <t>Shaft Size</t>
  </si>
  <si>
    <t>Stroke</t>
  </si>
  <si>
    <t>Total Volume</t>
  </si>
  <si>
    <t>TC</t>
  </si>
  <si>
    <t>CB</t>
  </si>
  <si>
    <t>CBR</t>
  </si>
  <si>
    <t>0.67-0.95</t>
  </si>
  <si>
    <t>TT (P235)</t>
  </si>
  <si>
    <t>P (P185)</t>
  </si>
  <si>
    <t>Flow Control Efficiency</t>
  </si>
  <si>
    <t>Pump Volumetric Efficiency</t>
  </si>
  <si>
    <t>Calculator by:</t>
  </si>
  <si>
    <t>Pump Displacements</t>
  </si>
  <si>
    <t>Thank you Radial Dynamics for base pump data, check out their steering products!</t>
  </si>
  <si>
    <t>PSI</t>
  </si>
  <si>
    <t>Steering Force (At Knuckle)</t>
  </si>
  <si>
    <t>Lbs</t>
  </si>
  <si>
    <t>Pump Pressure Output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</si>
</sst>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5" fillId="0" borderId="0" applyNumberFormat="0" applyFill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3" applyNumberFormat="0" applyFont="0" applyAlignment="0" applyProtection="0"/>
    <xf numFmtId="0" fontId="1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7" fillId="3" borderId="4" applyNumberFormat="0" applyAlignment="0" applyProtection="0"/>
  </cellStyleXfs>
  <cellXfs count="32">
    <xf numFmtId="0" fontId="0" fillId="0" borderId="0" xfId="0"/>
    <xf numFmtId="2" fontId="0" fillId="0" borderId="0" xfId="0" applyNumberFormat="1"/>
    <xf numFmtId="0" fontId="2" fillId="2" borderId="0" xfId="1" applyProtection="1">
      <protection locked="0"/>
    </xf>
    <xf numFmtId="9" fontId="2" fillId="2" borderId="0" xfId="1" applyNumberFormat="1" applyProtection="1">
      <protection locked="0"/>
    </xf>
    <xf numFmtId="0" fontId="2" fillId="2" borderId="1" xfId="1" applyBorder="1" applyProtection="1">
      <protection locked="0"/>
    </xf>
    <xf numFmtId="0" fontId="0" fillId="0" borderId="0" xfId="0" applyFont="1"/>
    <xf numFmtId="0" fontId="7" fillId="0" borderId="0" xfId="0" applyFont="1" applyProtection="1"/>
    <xf numFmtId="0" fontId="0" fillId="0" borderId="0" xfId="0" applyProtection="1"/>
    <xf numFmtId="0" fontId="6" fillId="0" borderId="0" xfId="0" applyFont="1" applyProtection="1"/>
    <xf numFmtId="0" fontId="13" fillId="2" borderId="0" xfId="1" applyFont="1" applyProtection="1"/>
    <xf numFmtId="0" fontId="0" fillId="0" borderId="0" xfId="0" applyFont="1" applyProtection="1"/>
    <xf numFmtId="0" fontId="4" fillId="4" borderId="2" xfId="3" applyProtection="1"/>
    <xf numFmtId="0" fontId="1" fillId="12" borderId="0" xfId="12" applyProtection="1"/>
    <xf numFmtId="0" fontId="3" fillId="3" borderId="1" xfId="2" applyProtection="1"/>
    <xf numFmtId="0" fontId="9" fillId="3" borderId="1" xfId="4" applyFont="1" applyFill="1" applyBorder="1" applyProtection="1"/>
    <xf numFmtId="0" fontId="10" fillId="0" borderId="0" xfId="0" applyFont="1" applyProtection="1"/>
    <xf numFmtId="2" fontId="2" fillId="11" borderId="3" xfId="11" applyNumberFormat="1" applyFont="1" applyProtection="1"/>
    <xf numFmtId="2" fontId="6" fillId="11" borderId="3" xfId="11" applyNumberFormat="1" applyFont="1" applyProtection="1"/>
    <xf numFmtId="9" fontId="0" fillId="0" borderId="0" xfId="0" applyNumberFormat="1" applyProtection="1"/>
    <xf numFmtId="0" fontId="4" fillId="4" borderId="0" xfId="3" applyBorder="1" applyProtection="1"/>
    <xf numFmtId="1" fontId="1" fillId="10" borderId="1" xfId="10" applyNumberFormat="1" applyBorder="1" applyProtection="1"/>
    <xf numFmtId="2" fontId="1" fillId="8" borderId="3" xfId="8" applyNumberFormat="1" applyBorder="1" applyProtection="1"/>
    <xf numFmtId="2" fontId="1" fillId="7" borderId="0" xfId="7" applyNumberFormat="1" applyBorder="1" applyProtection="1"/>
    <xf numFmtId="0" fontId="9" fillId="0" borderId="0" xfId="4" applyFont="1" applyProtection="1"/>
    <xf numFmtId="1" fontId="1" fillId="9" borderId="0" xfId="9" applyNumberFormat="1" applyProtection="1"/>
    <xf numFmtId="2" fontId="1" fillId="6" borderId="0" xfId="6" applyNumberFormat="1" applyProtection="1"/>
    <xf numFmtId="2" fontId="1" fillId="5" borderId="0" xfId="5" applyNumberFormat="1" applyProtection="1"/>
    <xf numFmtId="2" fontId="1" fillId="8" borderId="0" xfId="8" applyNumberFormat="1" applyProtection="1"/>
    <xf numFmtId="2" fontId="1" fillId="7" borderId="0" xfId="7" applyNumberFormat="1" applyProtection="1"/>
    <xf numFmtId="0" fontId="16" fillId="0" borderId="0" xfId="13" applyFont="1" applyProtection="1"/>
    <xf numFmtId="2" fontId="17" fillId="3" borderId="4" xfId="14" applyNumberFormat="1" applyProtection="1"/>
    <xf numFmtId="1" fontId="2" fillId="2" borderId="0" xfId="1" applyNumberFormat="1" applyProtection="1">
      <protection locked="0"/>
    </xf>
  </cellXfs>
  <cellStyles count="15">
    <cellStyle name="20% - Accent1" xfId="5" builtinId="30"/>
    <cellStyle name="20% - Accent2" xfId="7" builtinId="34"/>
    <cellStyle name="20% - Accent3" xfId="12" builtinId="38"/>
    <cellStyle name="40% - Accent1" xfId="6" builtinId="31"/>
    <cellStyle name="40% - Accent2" xfId="8" builtinId="35"/>
    <cellStyle name="60% - Accent1" xfId="9" builtinId="32"/>
    <cellStyle name="60% - Accent2" xfId="10" builtinId="36"/>
    <cellStyle name="Calculation" xfId="2" builtinId="22"/>
    <cellStyle name="Check Cell" xfId="3" builtinId="23"/>
    <cellStyle name="Good" xfId="1" builtinId="26"/>
    <cellStyle name="Hyperlink" xfId="13" builtinId="8"/>
    <cellStyle name="Normal" xfId="0" builtinId="0"/>
    <cellStyle name="Note" xfId="11" builtinId="10"/>
    <cellStyle name="Output" xfId="14" builtinId="21"/>
    <cellStyle name="Warning Text" xfId="4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Power</a:t>
            </a:r>
            <a:r>
              <a:rPr lang="en-US" baseline="0"/>
              <a:t> Steering</a:t>
            </a:r>
            <a:r>
              <a:rPr lang="en-US"/>
              <a:t> Pump Flow</a:t>
            </a:r>
            <a:r>
              <a:rPr lang="en-US" baseline="0"/>
              <a:t> Chart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Sheet1!$A$18</c:f>
              <c:strCache>
                <c:ptCount val="1"/>
                <c:pt idx="0">
                  <c:v>Pump Flow (GPM, Unregulated)</c:v>
                </c:pt>
              </c:strCache>
            </c:strRef>
          </c:tx>
          <c:spPr>
            <a:ln w="317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Sheet1!$B$16:$I$16</c:f>
              <c:numCache>
                <c:formatCode>General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cat>
          <c:val>
            <c:numRef>
              <c:f>Sheet1!$B$18:$I$18</c:f>
              <c:numCache>
                <c:formatCode>0.00</c:formatCode>
                <c:ptCount val="8"/>
                <c:pt idx="0">
                  <c:v>2.1959858323494692</c:v>
                </c:pt>
                <c:pt idx="1">
                  <c:v>4.3919716646989384</c:v>
                </c:pt>
                <c:pt idx="2">
                  <c:v>6.5879574970484072</c:v>
                </c:pt>
                <c:pt idx="3">
                  <c:v>8.7839433293978768</c:v>
                </c:pt>
                <c:pt idx="4">
                  <c:v>10.979929161747345</c:v>
                </c:pt>
                <c:pt idx="5">
                  <c:v>13.175914994096814</c:v>
                </c:pt>
                <c:pt idx="6">
                  <c:v>15.371900826446284</c:v>
                </c:pt>
                <c:pt idx="7">
                  <c:v>17.567886658795754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A3-4220-BBFB-67663C098D7F}"/>
            </c:ext>
          </c:extLst>
        </c:ser>
        <c:ser>
          <c:idx val="2"/>
          <c:order val="2"/>
          <c:tx>
            <c:strRef>
              <c:f>Sheet1!$A$22</c:f>
              <c:strCache>
                <c:ptCount val="1"/>
                <c:pt idx="0">
                  <c:v>Pump Flow (GPM, Unregualted)</c:v>
                </c:pt>
              </c:strCache>
            </c:strRef>
          </c:tx>
          <c:spPr>
            <a:ln w="317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Sheet1!$B$16:$I$16</c:f>
              <c:numCache>
                <c:formatCode>General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cat>
          <c:val>
            <c:numRef>
              <c:f>Sheet1!$B$22:$I$22</c:f>
              <c:numCache>
                <c:formatCode>0.00</c:formatCode>
                <c:ptCount val="8"/>
                <c:pt idx="0">
                  <c:v>2.6839826839826846</c:v>
                </c:pt>
                <c:pt idx="1">
                  <c:v>5.3679653679653692</c:v>
                </c:pt>
                <c:pt idx="2">
                  <c:v>8.0519480519480524</c:v>
                </c:pt>
                <c:pt idx="3">
                  <c:v>10.735930735930738</c:v>
                </c:pt>
                <c:pt idx="4">
                  <c:v>13.419913419913422</c:v>
                </c:pt>
                <c:pt idx="5">
                  <c:v>16.103896103896105</c:v>
                </c:pt>
                <c:pt idx="6">
                  <c:v>18.787878787878789</c:v>
                </c:pt>
                <c:pt idx="7">
                  <c:v>21.471861471861477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A3-4220-BBFB-67663C098D7F}"/>
            </c:ext>
          </c:extLst>
        </c:ser>
        <c:ser>
          <c:idx val="3"/>
          <c:order val="3"/>
          <c:tx>
            <c:strRef>
              <c:f>Sheet1!$A$19</c:f>
              <c:strCache>
                <c:ptCount val="1"/>
                <c:pt idx="0">
                  <c:v>Pump Flow (GPM, Regulated)</c:v>
                </c:pt>
              </c:strCache>
            </c:strRef>
          </c:tx>
          <c:spPr>
            <a:ln w="317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Sheet1!$B$16:$I$16</c:f>
              <c:numCache>
                <c:formatCode>General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cat>
          <c:val>
            <c:numRef>
              <c:f>Sheet1!$B$19:$I$19</c:f>
              <c:numCache>
                <c:formatCode>0.00</c:formatCode>
                <c:ptCount val="8"/>
                <c:pt idx="0">
                  <c:v>2.1959858323494692</c:v>
                </c:pt>
                <c:pt idx="1">
                  <c:v>4.2641971664698941</c:v>
                </c:pt>
                <c:pt idx="2">
                  <c:v>4.4837957497048411</c:v>
                </c:pt>
                <c:pt idx="3">
                  <c:v>4.703394332939788</c:v>
                </c:pt>
                <c:pt idx="4">
                  <c:v>4.9229929161747341</c:v>
                </c:pt>
                <c:pt idx="5">
                  <c:v>5.1425914994096811</c:v>
                </c:pt>
                <c:pt idx="6">
                  <c:v>5.362190082644628</c:v>
                </c:pt>
                <c:pt idx="7">
                  <c:v>5.581788665879575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F6A3-4220-BBFB-67663C098D7F}"/>
            </c:ext>
          </c:extLst>
        </c:ser>
        <c:ser>
          <c:idx val="4"/>
          <c:order val="4"/>
          <c:tx>
            <c:strRef>
              <c:f>Sheet1!$A$23</c:f>
              <c:strCache>
                <c:ptCount val="1"/>
                <c:pt idx="0">
                  <c:v>Pump Flow (GPM, Regulated)</c:v>
                </c:pt>
              </c:strCache>
            </c:strRef>
          </c:tx>
          <c:spPr>
            <a:ln w="317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Sheet1!$B$16:$I$16</c:f>
              <c:numCache>
                <c:formatCode>General</c:formatCode>
                <c:ptCount val="8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</c:numCache>
            </c:numRef>
          </c:cat>
          <c:val>
            <c:numRef>
              <c:f>Sheet1!$B$23:$I$23</c:f>
              <c:numCache>
                <c:formatCode>0.00</c:formatCode>
                <c:ptCount val="8"/>
                <c:pt idx="0">
                  <c:v>2.6839826839826846</c:v>
                </c:pt>
                <c:pt idx="1">
                  <c:v>4.361796536796537</c:v>
                </c:pt>
                <c:pt idx="2">
                  <c:v>4.6301948051948054</c:v>
                </c:pt>
                <c:pt idx="3">
                  <c:v>4.8985930735930738</c:v>
                </c:pt>
                <c:pt idx="4">
                  <c:v>5.1669913419913422</c:v>
                </c:pt>
                <c:pt idx="5">
                  <c:v>5.4353896103896098</c:v>
                </c:pt>
                <c:pt idx="6">
                  <c:v>5.7037878787878782</c:v>
                </c:pt>
                <c:pt idx="7">
                  <c:v>5.9721861471861475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F6A3-4220-BBFB-67663C098D7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4227839"/>
        <c:axId val="2074228671"/>
        <c:extLst>
          <c:ext xmlns:c15="http://schemas.microsoft.com/office/drawing/2012/chart" uri="{02D57815-91ED-43cb-92C2-25804820EDAC}">
            <c15:filteredLine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Sheet1!$A$16</c15:sqref>
                        </c15:formulaRef>
                      </c:ext>
                    </c:extLst>
                    <c:strCache>
                      <c:ptCount val="1"/>
                      <c:pt idx="0">
                        <c:v>Engine RPM</c:v>
                      </c:pt>
                    </c:strCache>
                  </c:strRef>
                </c:tx>
                <c:spPr>
                  <a:ln w="31750" cap="rnd">
                    <a:solidFill>
                      <a:schemeClr val="accent1"/>
                    </a:solidFill>
                    <a:round/>
                  </a:ln>
                  <a:effectLst/>
                </c:spPr>
                <c:marker>
                  <c:symbol val="none"/>
                </c:marker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2"/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fr-FR"/>
                    </a:p>
                  </c:txPr>
                  <c:dLblPos val="ctr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>
                            <a:solidFill>
                              <a:schemeClr val="tx2">
                                <a:lumMod val="35000"/>
                                <a:lumOff val="65000"/>
                              </a:schemeClr>
                            </a:solidFill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numRef>
                    <c:extLst>
                      <c:ext uri="{02D57815-91ED-43cb-92C2-25804820EDAC}">
                        <c15:formulaRef>
                          <c15:sqref>Sheet1!$B$16:$I$16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500</c:v>
                      </c:pt>
                      <c:pt idx="1">
                        <c:v>1000</c:v>
                      </c:pt>
                      <c:pt idx="2">
                        <c:v>1500</c:v>
                      </c:pt>
                      <c:pt idx="3">
                        <c:v>2000</c:v>
                      </c:pt>
                      <c:pt idx="4">
                        <c:v>2500</c:v>
                      </c:pt>
                      <c:pt idx="5">
                        <c:v>3000</c:v>
                      </c:pt>
                      <c:pt idx="6">
                        <c:v>3500</c:v>
                      </c:pt>
                      <c:pt idx="7">
                        <c:v>4000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Sheet1!$B$16:$I$16</c15:sqref>
                        </c15:formulaRef>
                      </c:ext>
                    </c:extLst>
                    <c:numCache>
                      <c:formatCode>General</c:formatCode>
                      <c:ptCount val="8"/>
                      <c:pt idx="0">
                        <c:v>500</c:v>
                      </c:pt>
                      <c:pt idx="1">
                        <c:v>1000</c:v>
                      </c:pt>
                      <c:pt idx="2">
                        <c:v>1500</c:v>
                      </c:pt>
                      <c:pt idx="3">
                        <c:v>2000</c:v>
                      </c:pt>
                      <c:pt idx="4">
                        <c:v>2500</c:v>
                      </c:pt>
                      <c:pt idx="5">
                        <c:v>3000</c:v>
                      </c:pt>
                      <c:pt idx="6">
                        <c:v>3500</c:v>
                      </c:pt>
                      <c:pt idx="7">
                        <c:v>4000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0-F6A3-4220-BBFB-67663C098D7F}"/>
                  </c:ext>
                </c:extLst>
              </c15:ser>
            </c15:filteredLineSeries>
          </c:ext>
        </c:extLst>
      </c:lineChart>
      <c:catAx>
        <c:axId val="2074227839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Engine</a:t>
                </a:r>
                <a:r>
                  <a:rPr lang="fr-CA" baseline="0"/>
                  <a:t> RPM</a:t>
                </a:r>
                <a:endParaRPr lang="fr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4228671"/>
        <c:crosses val="autoZero"/>
        <c:auto val="1"/>
        <c:lblAlgn val="ctr"/>
        <c:lblOffset val="100"/>
        <c:noMultiLvlLbl val="0"/>
      </c:catAx>
      <c:valAx>
        <c:axId val="207422867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Pump Flow - GPM</a:t>
                </a:r>
                <a:r>
                  <a:rPr lang="fr-CA" baseline="0"/>
                  <a:t> (Gallons Per Minute)</a:t>
                </a:r>
                <a:endParaRPr lang="fr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2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42278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31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518159</xdr:colOff>
      <xdr:row>0</xdr:row>
      <xdr:rowOff>132956</xdr:rowOff>
    </xdr:from>
    <xdr:to>
      <xdr:col>20</xdr:col>
      <xdr:colOff>401934</xdr:colOff>
      <xdr:row>30</xdr:row>
      <xdr:rowOff>155816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C586A83-C1E2-4C17-BBD9-82C24752A8A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adial-dynamic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9"/>
  <sheetViews>
    <sheetView tabSelected="1" zoomScaleNormal="100" workbookViewId="0">
      <selection activeCell="I7" sqref="I7"/>
    </sheetView>
  </sheetViews>
  <sheetFormatPr defaultRowHeight="14.4" x14ac:dyDescent="0.3"/>
  <cols>
    <col min="1" max="1" width="29" customWidth="1"/>
  </cols>
  <sheetData>
    <row r="1" spans="1:10" ht="28.8" x14ac:dyDescent="0.55000000000000004">
      <c r="A1" s="6" t="s">
        <v>0</v>
      </c>
      <c r="B1" s="7"/>
      <c r="C1" s="7"/>
      <c r="D1" s="7"/>
      <c r="E1" s="7"/>
      <c r="F1" s="7"/>
      <c r="G1" s="7"/>
      <c r="H1" s="8" t="s">
        <v>2</v>
      </c>
      <c r="I1" s="7"/>
      <c r="J1" s="7"/>
    </row>
    <row r="2" spans="1:10" s="5" customFormat="1" x14ac:dyDescent="0.3">
      <c r="A2" s="29" t="s">
        <v>39</v>
      </c>
      <c r="B2" s="10"/>
      <c r="C2" s="10"/>
      <c r="D2" s="10"/>
      <c r="E2" s="10"/>
      <c r="F2" s="10"/>
      <c r="G2" s="10"/>
      <c r="H2" s="8"/>
      <c r="I2" s="10"/>
      <c r="J2" s="10"/>
    </row>
    <row r="3" spans="1:10" s="5" customFormat="1" x14ac:dyDescent="0.3">
      <c r="A3" s="29"/>
      <c r="B3" s="10"/>
      <c r="C3" s="10"/>
      <c r="D3" s="10"/>
      <c r="E3" s="10"/>
      <c r="F3" s="10"/>
      <c r="G3" s="10"/>
      <c r="H3" s="8"/>
      <c r="I3" s="10"/>
      <c r="J3" s="10"/>
    </row>
    <row r="4" spans="1:10" ht="15" thickBot="1" x14ac:dyDescent="0.35">
      <c r="A4" s="9" t="s">
        <v>19</v>
      </c>
      <c r="B4" s="7"/>
      <c r="C4" s="7"/>
      <c r="D4" s="7"/>
      <c r="E4" s="8" t="s">
        <v>38</v>
      </c>
      <c r="F4" s="7"/>
      <c r="G4" s="7"/>
      <c r="H4" s="7"/>
      <c r="I4" s="7"/>
      <c r="J4" s="7"/>
    </row>
    <row r="5" spans="1:10" ht="15.6" thickTop="1" thickBot="1" x14ac:dyDescent="0.35">
      <c r="A5" s="11" t="s">
        <v>10</v>
      </c>
      <c r="B5" s="2">
        <v>7.5</v>
      </c>
      <c r="C5" s="7" t="s">
        <v>3</v>
      </c>
      <c r="D5" s="7"/>
      <c r="E5" s="12" t="s">
        <v>29</v>
      </c>
      <c r="F5" s="12">
        <v>0.64</v>
      </c>
      <c r="G5" s="7" t="s">
        <v>4</v>
      </c>
      <c r="H5" s="7"/>
      <c r="I5" s="7"/>
      <c r="J5" s="7"/>
    </row>
    <row r="6" spans="1:10" ht="15" thickTop="1" x14ac:dyDescent="0.3">
      <c r="A6" s="13" t="s">
        <v>6</v>
      </c>
      <c r="B6" s="2">
        <v>5.5</v>
      </c>
      <c r="C6" s="7" t="s">
        <v>3</v>
      </c>
      <c r="D6" s="7"/>
      <c r="E6" s="12" t="s">
        <v>30</v>
      </c>
      <c r="F6" s="12">
        <v>0.8</v>
      </c>
      <c r="G6" s="7" t="s">
        <v>4</v>
      </c>
      <c r="H6" s="8"/>
      <c r="I6" s="10" t="s">
        <v>37</v>
      </c>
      <c r="J6" s="7"/>
    </row>
    <row r="7" spans="1:10" x14ac:dyDescent="0.3">
      <c r="A7" s="14" t="s">
        <v>7</v>
      </c>
      <c r="B7" s="2">
        <v>4.5</v>
      </c>
      <c r="C7" s="7" t="s">
        <v>3</v>
      </c>
      <c r="D7" s="7"/>
      <c r="E7" s="12" t="s">
        <v>31</v>
      </c>
      <c r="F7" s="12" t="s">
        <v>32</v>
      </c>
      <c r="G7" s="7" t="s">
        <v>4</v>
      </c>
      <c r="H7" s="7"/>
      <c r="I7" s="8" t="s">
        <v>15</v>
      </c>
      <c r="J7" s="7"/>
    </row>
    <row r="8" spans="1:10" ht="15" thickBot="1" x14ac:dyDescent="0.35">
      <c r="A8" s="7"/>
      <c r="B8" s="7"/>
      <c r="C8" s="7"/>
      <c r="D8" s="7"/>
      <c r="E8" s="12" t="s">
        <v>34</v>
      </c>
      <c r="F8" s="12">
        <v>0.95</v>
      </c>
      <c r="G8" s="7" t="s">
        <v>4</v>
      </c>
      <c r="H8" s="7"/>
      <c r="I8" s="7"/>
      <c r="J8" s="7"/>
    </row>
    <row r="9" spans="1:10" ht="15.6" thickTop="1" thickBot="1" x14ac:dyDescent="0.35">
      <c r="A9" s="11" t="s">
        <v>1</v>
      </c>
      <c r="B9" s="2">
        <v>0.8</v>
      </c>
      <c r="C9" s="7" t="s">
        <v>4</v>
      </c>
      <c r="D9" s="15"/>
      <c r="E9" s="12" t="s">
        <v>33</v>
      </c>
      <c r="F9" s="12">
        <v>1.22</v>
      </c>
      <c r="G9" s="7" t="s">
        <v>4</v>
      </c>
      <c r="H9" s="7"/>
      <c r="I9" s="7"/>
      <c r="J9" s="7"/>
    </row>
    <row r="10" spans="1:10" ht="15.6" thickTop="1" thickBot="1" x14ac:dyDescent="0.35">
      <c r="A10" s="11" t="s">
        <v>36</v>
      </c>
      <c r="B10" s="3">
        <v>0.93</v>
      </c>
      <c r="C10" s="7"/>
      <c r="D10" s="15"/>
      <c r="E10" s="7"/>
      <c r="F10" s="7"/>
      <c r="G10" s="7"/>
      <c r="H10" s="7"/>
      <c r="I10" s="7"/>
      <c r="J10" s="7"/>
    </row>
    <row r="11" spans="1:10" ht="15.6" thickTop="1" thickBot="1" x14ac:dyDescent="0.35">
      <c r="A11" s="11" t="s">
        <v>11</v>
      </c>
      <c r="B11" s="16">
        <f>SUM(I12,I13)</f>
        <v>42.951462060797951</v>
      </c>
      <c r="C11" s="7" t="s">
        <v>4</v>
      </c>
      <c r="D11" s="15"/>
      <c r="E11" s="7"/>
      <c r="F11" s="8" t="s">
        <v>25</v>
      </c>
      <c r="G11" s="8" t="s">
        <v>26</v>
      </c>
      <c r="H11" s="8" t="s">
        <v>27</v>
      </c>
      <c r="I11" s="8" t="s">
        <v>28</v>
      </c>
      <c r="J11" s="7"/>
    </row>
    <row r="12" spans="1:10" ht="15.6" thickTop="1" thickBot="1" x14ac:dyDescent="0.35">
      <c r="A12" s="11" t="s">
        <v>17</v>
      </c>
      <c r="B12" s="2">
        <v>4.25</v>
      </c>
      <c r="C12" s="7" t="s">
        <v>16</v>
      </c>
      <c r="D12" s="11" t="s">
        <v>23</v>
      </c>
      <c r="E12" s="11"/>
      <c r="F12" s="2">
        <v>2.75</v>
      </c>
      <c r="G12" s="7"/>
      <c r="H12" s="2">
        <v>3</v>
      </c>
      <c r="I12" s="17">
        <f>PI()*POWER(F12/2,2)*H12</f>
        <v>17.81872083207961</v>
      </c>
      <c r="J12" s="7" t="s">
        <v>4</v>
      </c>
    </row>
    <row r="13" spans="1:10" ht="15.6" thickTop="1" thickBot="1" x14ac:dyDescent="0.35">
      <c r="A13" s="11" t="s">
        <v>35</v>
      </c>
      <c r="B13" s="3">
        <v>0.9</v>
      </c>
      <c r="C13" s="18"/>
      <c r="D13" s="11" t="s">
        <v>24</v>
      </c>
      <c r="E13" s="11"/>
      <c r="F13" s="2">
        <v>2.5</v>
      </c>
      <c r="G13" s="2">
        <v>1.5</v>
      </c>
      <c r="H13" s="2">
        <v>8</v>
      </c>
      <c r="I13" s="17">
        <f>(PI()*POWER(F13/2,2)-PI()*POWER(G13/2,2))*H13</f>
        <v>25.132741228718345</v>
      </c>
      <c r="J13" s="7" t="s">
        <v>4</v>
      </c>
    </row>
    <row r="14" spans="1:10" ht="15.6" thickTop="1" thickBot="1" x14ac:dyDescent="0.35">
      <c r="A14" s="11" t="s">
        <v>43</v>
      </c>
      <c r="B14" s="31">
        <v>1100</v>
      </c>
      <c r="C14" s="18" t="s">
        <v>40</v>
      </c>
      <c r="D14" s="11" t="s">
        <v>41</v>
      </c>
      <c r="E14" s="11"/>
      <c r="F14" s="11"/>
      <c r="G14" s="7"/>
      <c r="H14" s="7"/>
      <c r="I14" s="30">
        <f>((PI()*POWER($F$12/2,2))*($H$12/$H$13)+((PI()*POWER($F$13/2,2))-(PI()*POWER($G$13/2,2))))*$B$14</f>
        <v>5905.8260333597182</v>
      </c>
      <c r="J14" s="7" t="s">
        <v>42</v>
      </c>
    </row>
    <row r="15" spans="1:10" ht="15" thickTop="1" x14ac:dyDescent="0.3">
      <c r="A15" s="7"/>
      <c r="B15" s="7"/>
      <c r="C15" s="7"/>
      <c r="D15" s="7"/>
      <c r="E15" s="7"/>
      <c r="F15" s="7"/>
      <c r="G15" s="7"/>
      <c r="H15" s="7"/>
      <c r="I15" s="7"/>
      <c r="J15" s="7"/>
    </row>
    <row r="16" spans="1:10" x14ac:dyDescent="0.3">
      <c r="A16" s="19" t="s">
        <v>5</v>
      </c>
      <c r="B16" s="4">
        <v>500</v>
      </c>
      <c r="C16" s="4">
        <v>1000</v>
      </c>
      <c r="D16" s="4">
        <v>1500</v>
      </c>
      <c r="E16" s="4">
        <v>2000</v>
      </c>
      <c r="F16" s="4">
        <v>2500</v>
      </c>
      <c r="G16" s="4">
        <v>3000</v>
      </c>
      <c r="H16" s="4">
        <v>3500</v>
      </c>
      <c r="I16" s="4">
        <v>4000</v>
      </c>
      <c r="J16" s="7"/>
    </row>
    <row r="17" spans="1:10" x14ac:dyDescent="0.3">
      <c r="A17" s="13" t="s">
        <v>8</v>
      </c>
      <c r="B17" s="20">
        <f t="shared" ref="B17:I17" si="0">B16*$B$5/$B$6</f>
        <v>681.81818181818187</v>
      </c>
      <c r="C17" s="20">
        <f t="shared" si="0"/>
        <v>1363.6363636363637</v>
      </c>
      <c r="D17" s="20">
        <f t="shared" si="0"/>
        <v>2045.4545454545455</v>
      </c>
      <c r="E17" s="20">
        <f t="shared" si="0"/>
        <v>2727.2727272727275</v>
      </c>
      <c r="F17" s="20">
        <f t="shared" si="0"/>
        <v>3409.090909090909</v>
      </c>
      <c r="G17" s="20">
        <f t="shared" si="0"/>
        <v>4090.909090909091</v>
      </c>
      <c r="H17" s="20">
        <f t="shared" si="0"/>
        <v>4772.727272727273</v>
      </c>
      <c r="I17" s="20">
        <f t="shared" si="0"/>
        <v>5454.545454545455</v>
      </c>
      <c r="J17" s="7"/>
    </row>
    <row r="18" spans="1:10" x14ac:dyDescent="0.3">
      <c r="A18" s="13" t="s">
        <v>20</v>
      </c>
      <c r="B18" s="21">
        <f>B17*($B$9*$B$10)/231</f>
        <v>2.1959858323494692</v>
      </c>
      <c r="C18" s="21">
        <f t="shared" ref="C18:I18" si="1">C17*($B$9*$B$10)/231</f>
        <v>4.3919716646989384</v>
      </c>
      <c r="D18" s="21">
        <f t="shared" si="1"/>
        <v>6.5879574970484072</v>
      </c>
      <c r="E18" s="21">
        <f>E17*($B$9*$B$10)/231</f>
        <v>8.7839433293978768</v>
      </c>
      <c r="F18" s="21">
        <f t="shared" si="1"/>
        <v>10.979929161747345</v>
      </c>
      <c r="G18" s="21">
        <f t="shared" si="1"/>
        <v>13.175914994096814</v>
      </c>
      <c r="H18" s="21">
        <f t="shared" si="1"/>
        <v>15.371900826446284</v>
      </c>
      <c r="I18" s="21">
        <f t="shared" si="1"/>
        <v>17.567886658795754</v>
      </c>
      <c r="J18" s="7"/>
    </row>
    <row r="19" spans="1:10" x14ac:dyDescent="0.3">
      <c r="A19" s="13" t="s">
        <v>21</v>
      </c>
      <c r="B19" s="22">
        <f>IF(B18&gt;=$B$12,$B$12-($B$12*(1-$B$13))+(B18*(1-$B$13)),B18)</f>
        <v>2.1959858323494692</v>
      </c>
      <c r="C19" s="22">
        <f t="shared" ref="C19:I19" si="2">IF(C18&gt;=$B$12,$B$12-($B$12*(1-$B$13))+(C18*(1-$B$13)),C18)</f>
        <v>4.2641971664698941</v>
      </c>
      <c r="D19" s="22">
        <f t="shared" si="2"/>
        <v>4.4837957497048411</v>
      </c>
      <c r="E19" s="22">
        <f t="shared" si="2"/>
        <v>4.703394332939788</v>
      </c>
      <c r="F19" s="22">
        <f t="shared" si="2"/>
        <v>4.9229929161747341</v>
      </c>
      <c r="G19" s="22">
        <f t="shared" si="2"/>
        <v>5.1425914994096811</v>
      </c>
      <c r="H19" s="22">
        <f t="shared" si="2"/>
        <v>5.362190082644628</v>
      </c>
      <c r="I19" s="22">
        <f t="shared" si="2"/>
        <v>5.581788665879575</v>
      </c>
      <c r="J19" s="7"/>
    </row>
    <row r="20" spans="1:10" x14ac:dyDescent="0.3">
      <c r="A20" s="7"/>
      <c r="B20" s="7"/>
      <c r="C20" s="7"/>
      <c r="D20" s="7"/>
      <c r="E20" s="7"/>
      <c r="F20" s="7"/>
      <c r="G20" s="7"/>
      <c r="H20" s="7"/>
      <c r="I20" s="7"/>
      <c r="J20" s="7"/>
    </row>
    <row r="21" spans="1:10" x14ac:dyDescent="0.3">
      <c r="A21" s="23" t="s">
        <v>9</v>
      </c>
      <c r="B21" s="24">
        <f>B16*$B$5/$B$7</f>
        <v>833.33333333333337</v>
      </c>
      <c r="C21" s="24">
        <f t="shared" ref="C21:I21" si="3">C16*$B$5/$B$7</f>
        <v>1666.6666666666667</v>
      </c>
      <c r="D21" s="24">
        <f t="shared" si="3"/>
        <v>2500</v>
      </c>
      <c r="E21" s="24">
        <f t="shared" si="3"/>
        <v>3333.3333333333335</v>
      </c>
      <c r="F21" s="24">
        <f t="shared" si="3"/>
        <v>4166.666666666667</v>
      </c>
      <c r="G21" s="24">
        <f t="shared" si="3"/>
        <v>5000</v>
      </c>
      <c r="H21" s="24">
        <f t="shared" si="3"/>
        <v>5833.333333333333</v>
      </c>
      <c r="I21" s="24">
        <f t="shared" si="3"/>
        <v>6666.666666666667</v>
      </c>
      <c r="J21" s="7"/>
    </row>
    <row r="22" spans="1:10" x14ac:dyDescent="0.3">
      <c r="A22" s="23" t="s">
        <v>22</v>
      </c>
      <c r="B22" s="25">
        <f>B21*($B$9*$B$10)/231</f>
        <v>2.6839826839826846</v>
      </c>
      <c r="C22" s="25">
        <f t="shared" ref="C22:I22" si="4">C21*($B$9*$B$10)/231</f>
        <v>5.3679653679653692</v>
      </c>
      <c r="D22" s="25">
        <f t="shared" si="4"/>
        <v>8.0519480519480524</v>
      </c>
      <c r="E22" s="25">
        <f t="shared" si="4"/>
        <v>10.735930735930738</v>
      </c>
      <c r="F22" s="25">
        <f t="shared" si="4"/>
        <v>13.419913419913422</v>
      </c>
      <c r="G22" s="25">
        <f t="shared" si="4"/>
        <v>16.103896103896105</v>
      </c>
      <c r="H22" s="25">
        <f t="shared" si="4"/>
        <v>18.787878787878789</v>
      </c>
      <c r="I22" s="25">
        <f t="shared" si="4"/>
        <v>21.471861471861477</v>
      </c>
      <c r="J22" s="7"/>
    </row>
    <row r="23" spans="1:10" x14ac:dyDescent="0.3">
      <c r="A23" s="23" t="s">
        <v>21</v>
      </c>
      <c r="B23" s="26">
        <f>IF(B22&gt;=$B$12,$B$12-($B$12*(1-$B$13))+(B22*(1-$B$13)),B22)</f>
        <v>2.6839826839826846</v>
      </c>
      <c r="C23" s="26">
        <f t="shared" ref="C23:I23" si="5">IF(C22&gt;=$B$12,$B$12-($B$12*(1-$B$13))+(C22*(1-$B$13)),C22)</f>
        <v>4.361796536796537</v>
      </c>
      <c r="D23" s="26">
        <f t="shared" si="5"/>
        <v>4.6301948051948054</v>
      </c>
      <c r="E23" s="26">
        <f t="shared" si="5"/>
        <v>4.8985930735930738</v>
      </c>
      <c r="F23" s="26">
        <f t="shared" si="5"/>
        <v>5.1669913419913422</v>
      </c>
      <c r="G23" s="26">
        <f t="shared" si="5"/>
        <v>5.4353896103896098</v>
      </c>
      <c r="H23" s="26">
        <f t="shared" si="5"/>
        <v>5.7037878787878782</v>
      </c>
      <c r="I23" s="26">
        <f t="shared" si="5"/>
        <v>5.9721861471861475</v>
      </c>
      <c r="J23" s="7"/>
    </row>
    <row r="24" spans="1:10" x14ac:dyDescent="0.3">
      <c r="A24" s="7"/>
      <c r="B24" s="7"/>
      <c r="C24" s="7"/>
      <c r="D24" s="7"/>
      <c r="E24" s="7"/>
      <c r="F24" s="7"/>
      <c r="G24" s="7"/>
      <c r="H24" s="7"/>
      <c r="I24" s="7"/>
      <c r="J24" s="7"/>
    </row>
    <row r="25" spans="1:10" x14ac:dyDescent="0.3">
      <c r="A25" s="8" t="s">
        <v>14</v>
      </c>
      <c r="B25" s="7"/>
      <c r="C25" s="7"/>
      <c r="D25" s="7"/>
      <c r="E25" s="7"/>
      <c r="F25" s="7"/>
      <c r="G25" s="7"/>
      <c r="H25" s="7"/>
      <c r="I25" s="7"/>
      <c r="J25" s="7"/>
    </row>
    <row r="26" spans="1:10" x14ac:dyDescent="0.3">
      <c r="A26" s="13" t="s">
        <v>12</v>
      </c>
      <c r="B26" s="27">
        <f>$B$11/(B18*231/60)</f>
        <v>5.0802804588040571</v>
      </c>
      <c r="C26" s="27">
        <f>$B$11/(C18*231/60)</f>
        <v>2.5401402294020285</v>
      </c>
      <c r="D26" s="27">
        <f t="shared" ref="D26:I26" si="6">$B$11/(D18*231/60)</f>
        <v>1.6934268196013527</v>
      </c>
      <c r="E26" s="27">
        <f t="shared" si="6"/>
        <v>1.2700701147010143</v>
      </c>
      <c r="F26" s="27">
        <f t="shared" si="6"/>
        <v>1.0160560917608117</v>
      </c>
      <c r="G26" s="27">
        <f t="shared" si="6"/>
        <v>0.84671340980067633</v>
      </c>
      <c r="H26" s="27">
        <f t="shared" si="6"/>
        <v>0.72575435125772247</v>
      </c>
      <c r="I26" s="27">
        <f t="shared" si="6"/>
        <v>0.63503505735050714</v>
      </c>
      <c r="J26" s="7"/>
    </row>
    <row r="27" spans="1:10" x14ac:dyDescent="0.3">
      <c r="A27" s="23" t="s">
        <v>13</v>
      </c>
      <c r="B27" s="25">
        <f>$B$11/(B22*231/60)</f>
        <v>4.1565931026578653</v>
      </c>
      <c r="C27" s="25">
        <f t="shared" ref="C27:I27" si="7">$B$11/(C22*231/60)</f>
        <v>2.0782965513289327</v>
      </c>
      <c r="D27" s="25">
        <f t="shared" si="7"/>
        <v>1.3855310342192888</v>
      </c>
      <c r="E27" s="25">
        <f t="shared" si="7"/>
        <v>1.0391482756644663</v>
      </c>
      <c r="F27" s="25">
        <f t="shared" si="7"/>
        <v>0.83131862053157313</v>
      </c>
      <c r="G27" s="25">
        <f t="shared" si="7"/>
        <v>0.6927655171096444</v>
      </c>
      <c r="H27" s="25">
        <f t="shared" si="7"/>
        <v>0.59379901466540952</v>
      </c>
      <c r="I27" s="25">
        <f t="shared" si="7"/>
        <v>0.51957413783223316</v>
      </c>
      <c r="J27" s="7"/>
    </row>
    <row r="28" spans="1:10" x14ac:dyDescent="0.3">
      <c r="A28" s="7"/>
      <c r="B28" s="7"/>
      <c r="C28" s="7"/>
      <c r="D28" s="7"/>
      <c r="E28" s="7"/>
      <c r="F28" s="7"/>
      <c r="G28" s="7"/>
      <c r="H28" s="7"/>
      <c r="I28" s="7"/>
      <c r="J28" s="7"/>
    </row>
    <row r="29" spans="1:10" x14ac:dyDescent="0.3">
      <c r="A29" s="8" t="s">
        <v>18</v>
      </c>
      <c r="B29" s="7"/>
      <c r="C29" s="7"/>
      <c r="D29" s="7"/>
      <c r="E29" s="7"/>
      <c r="F29" s="7"/>
      <c r="G29" s="7"/>
      <c r="H29" s="7"/>
      <c r="I29" s="7"/>
      <c r="J29" s="7"/>
    </row>
    <row r="30" spans="1:10" x14ac:dyDescent="0.3">
      <c r="A30" s="13" t="s">
        <v>12</v>
      </c>
      <c r="B30" s="28">
        <f>$B$11/(B19*231/60)</f>
        <v>5.0802804588040571</v>
      </c>
      <c r="C30" s="28">
        <f t="shared" ref="C30:I30" si="8">$B$11/(C19*231/60)</f>
        <v>2.6162542388093248</v>
      </c>
      <c r="D30" s="28">
        <f t="shared" si="8"/>
        <v>2.488120452995648</v>
      </c>
      <c r="E30" s="28">
        <f t="shared" si="8"/>
        <v>2.3719516421925304</v>
      </c>
      <c r="F30" s="28">
        <f t="shared" si="8"/>
        <v>2.2661466514081812</v>
      </c>
      <c r="G30" s="28">
        <f t="shared" si="8"/>
        <v>2.1693778152855807</v>
      </c>
      <c r="H30" s="28">
        <f t="shared" si="8"/>
        <v>2.0805349567901423</v>
      </c>
      <c r="I30" s="28">
        <f t="shared" si="8"/>
        <v>1.9986826051103426</v>
      </c>
      <c r="J30" s="7"/>
    </row>
    <row r="31" spans="1:10" x14ac:dyDescent="0.3">
      <c r="A31" s="23" t="s">
        <v>13</v>
      </c>
      <c r="B31" s="26">
        <f>$B$11/(B23*231/60)</f>
        <v>4.1565931026578653</v>
      </c>
      <c r="C31" s="26">
        <f t="shared" ref="C31:I31" si="9">$B$11/(C23*231/60)</f>
        <v>2.5577130473144698</v>
      </c>
      <c r="D31" s="26">
        <f t="shared" si="9"/>
        <v>2.4094502242927116</v>
      </c>
      <c r="E31" s="26">
        <f t="shared" si="9"/>
        <v>2.2774343049712806</v>
      </c>
      <c r="F31" s="26">
        <f t="shared" si="9"/>
        <v>2.1591334634588333</v>
      </c>
      <c r="G31" s="26">
        <f t="shared" si="9"/>
        <v>2.0525159577467513</v>
      </c>
      <c r="H31" s="26">
        <f t="shared" si="9"/>
        <v>1.9559324696111244</v>
      </c>
      <c r="I31" s="26">
        <f t="shared" si="9"/>
        <v>1.868030171355582</v>
      </c>
      <c r="J31" s="7"/>
    </row>
    <row r="39" spans="2:9" x14ac:dyDescent="0.3">
      <c r="B39" s="1"/>
      <c r="C39" s="1"/>
      <c r="D39" s="1"/>
      <c r="E39" s="1"/>
      <c r="F39" s="1"/>
      <c r="G39" s="1"/>
      <c r="H39" s="1"/>
      <c r="I39" s="1"/>
    </row>
  </sheetData>
  <sheetProtection algorithmName="SHA-512" hashValue="kC1bY3EtSWiyHPetDrFadDk+zjS+5ZnlsfECrEqm/8hwsVDtXfz7nUHgGI065yYUWIWz/wK9uO0TiTQKIPYdvA==" saltValue="HhcnsE2DRQgZD3NNb5r+Zg==" spinCount="100000" sheet="1" objects="1" scenarios="1"/>
  <phoneticPr fontId="8" type="noConversion"/>
  <hyperlinks>
    <hyperlink ref="A2" r:id="rId1" display="Thank you Radial Dynamics for Pump Displacement and Orofice Size Data!" xr:uid="{01C20CA8-C4DC-4E0D-857B-DCD2F034D815}"/>
  </hyperlinks>
  <pageMargins left="0.7" right="0.7" top="0.75" bottom="0.75" header="0.3" footer="0.3"/>
  <pageSetup orientation="portrait" horizontalDpi="4294967293" verticalDpi="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2015-06-05T18:17:20Z</dcterms:created>
  <dcterms:modified xsi:type="dcterms:W3CDTF">2021-01-16T06:28:45Z</dcterms:modified>
</cp:coreProperties>
</file>